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4392" activeTab="0"/>
  </bookViews>
  <sheets>
    <sheet name="CARACFISSUB" sheetId="1" r:id="rId1"/>
  </sheets>
  <definedNames>
    <definedName name="_Regression_Int" localSheetId="0" hidden="1">1</definedName>
    <definedName name="_xlnm.Print_Area" localSheetId="0">'CARACFISSUB'!$Q$1:$Z$19</definedName>
    <definedName name="Imprimir_área_IM">'CARACFISSUB'!$A$1:$O$58</definedName>
  </definedNames>
  <calcPr fullCalcOnLoad="1"/>
</workbook>
</file>

<file path=xl/sharedStrings.xml><?xml version="1.0" encoding="utf-8"?>
<sst xmlns="http://schemas.openxmlformats.org/spreadsheetml/2006/main" count="124" uniqueCount="95">
  <si>
    <t>SUBCUENCA</t>
  </si>
  <si>
    <t>HID</t>
  </si>
  <si>
    <t>AREA</t>
  </si>
  <si>
    <t>DELTA h</t>
  </si>
  <si>
    <t>LONG.(cm)</t>
  </si>
  <si>
    <t>LONG.(m)</t>
  </si>
  <si>
    <t>PENDIENTE</t>
  </si>
  <si>
    <t>XIMP</t>
  </si>
  <si>
    <t>AXIMP</t>
  </si>
  <si>
    <t>Nº</t>
  </si>
  <si>
    <t>(m)</t>
  </si>
  <si>
    <t>Ha</t>
  </si>
  <si>
    <t xml:space="preserve">AREA = </t>
  </si>
  <si>
    <t>DELTA H</t>
  </si>
  <si>
    <t xml:space="preserve">               CUENCA ARROYO DEL MEDIO</t>
  </si>
  <si>
    <t xml:space="preserve">               CARACTERISTICAS FISICAS SUBCUENCAS </t>
  </si>
  <si>
    <t>S1</t>
  </si>
  <si>
    <t>N1</t>
  </si>
  <si>
    <t>S2</t>
  </si>
  <si>
    <t>N2</t>
  </si>
  <si>
    <t>S3</t>
  </si>
  <si>
    <t>N3.1</t>
  </si>
  <si>
    <t>N3.2</t>
  </si>
  <si>
    <t>S4.1</t>
  </si>
  <si>
    <t>S4.2</t>
  </si>
  <si>
    <t>N4</t>
  </si>
  <si>
    <t>S5.1</t>
  </si>
  <si>
    <t>S5.2</t>
  </si>
  <si>
    <t>N5</t>
  </si>
  <si>
    <t>S6.1</t>
  </si>
  <si>
    <t>S6.2</t>
  </si>
  <si>
    <t>N6.1</t>
  </si>
  <si>
    <t>N6.2</t>
  </si>
  <si>
    <t>S7.1</t>
  </si>
  <si>
    <t>S7.2</t>
  </si>
  <si>
    <t>N7</t>
  </si>
  <si>
    <t>S7.3</t>
  </si>
  <si>
    <t>S8.1</t>
  </si>
  <si>
    <t>S8.2</t>
  </si>
  <si>
    <t>N8</t>
  </si>
  <si>
    <t>S9</t>
  </si>
  <si>
    <t>N9</t>
  </si>
  <si>
    <t>S10</t>
  </si>
  <si>
    <t>N10</t>
  </si>
  <si>
    <t>S11</t>
  </si>
  <si>
    <t>N11</t>
  </si>
  <si>
    <t>CN</t>
  </si>
  <si>
    <t xml:space="preserve">LONG. </t>
  </si>
  <si>
    <t>TRAMO</t>
  </si>
  <si>
    <t>(Km2)</t>
  </si>
  <si>
    <t>(km)</t>
  </si>
  <si>
    <t>(m/km)</t>
  </si>
  <si>
    <t>Seccion</t>
  </si>
  <si>
    <t>Nro.</t>
  </si>
  <si>
    <t>TRAMO 1-2</t>
  </si>
  <si>
    <t>TRAMO 2-3</t>
  </si>
  <si>
    <t>TRAMO 3-4</t>
  </si>
  <si>
    <t>TRAMO 4-5</t>
  </si>
  <si>
    <t>TRAMO 5-6</t>
  </si>
  <si>
    <t>TRAMO 6-7</t>
  </si>
  <si>
    <t>TRAMO 7-8</t>
  </si>
  <si>
    <t>TRAMO 8-9</t>
  </si>
  <si>
    <t>TRAMO 9-10</t>
  </si>
  <si>
    <t>TRAMO 10-11</t>
  </si>
  <si>
    <t xml:space="preserve">               CARACTERISTICAS FISICAS DE LOS TRASLADOS </t>
  </si>
  <si>
    <t>KM2</t>
  </si>
  <si>
    <t>Cota Mín.</t>
  </si>
  <si>
    <t>Cota Máx.</t>
  </si>
  <si>
    <t>Ancho</t>
  </si>
  <si>
    <t>CAUCE</t>
  </si>
  <si>
    <t>Ancho Tot.</t>
  </si>
  <si>
    <t>PLANICIE</t>
  </si>
  <si>
    <t>LONGITUD</t>
  </si>
  <si>
    <t>Km</t>
  </si>
  <si>
    <t>m</t>
  </si>
  <si>
    <r>
      <t>m/m * 10</t>
    </r>
    <r>
      <rPr>
        <vertAlign val="superscript"/>
        <sz val="12"/>
        <color indexed="8"/>
        <rFont val="Arial"/>
        <family val="2"/>
      </rPr>
      <t>-3</t>
    </r>
  </si>
  <si>
    <t xml:space="preserve">Tirante </t>
  </si>
  <si>
    <t xml:space="preserve">Cota </t>
  </si>
  <si>
    <t>Caudal Pico</t>
  </si>
  <si>
    <t>para t=6hs</t>
  </si>
  <si>
    <t>Máx. Cauce</t>
  </si>
  <si>
    <t>Desborde</t>
  </si>
  <si>
    <t>del Cauce</t>
  </si>
  <si>
    <t>123.1 m3/s</t>
  </si>
  <si>
    <t>28.3 Hm3</t>
  </si>
  <si>
    <t>Lámina Esc.</t>
  </si>
  <si>
    <t>13 mm</t>
  </si>
  <si>
    <t xml:space="preserve">Corrida Modelo AR-HYMO </t>
  </si>
  <si>
    <t>Tormenta 1 y 2 Marzo de 2001</t>
  </si>
  <si>
    <t>Q p Salida</t>
  </si>
  <si>
    <t>Volumen</t>
  </si>
  <si>
    <t>m3/s</t>
  </si>
  <si>
    <t>ARCHIVO&gt; AMED1.DAT</t>
  </si>
  <si>
    <t>Tabla N° 4</t>
  </si>
  <si>
    <t>Tabla N° 5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</si>
</sst>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.00"/>
    <numFmt numFmtId="181" formatCode="#.00"/>
    <numFmt numFmtId="182" formatCode="%#.00"/>
    <numFmt numFmtId="183" formatCode="0_)"/>
    <numFmt numFmtId="184" formatCode="0.0_)"/>
    <numFmt numFmtId="185" formatCode="0.00000_)"/>
    <numFmt numFmtId="186" formatCode="dd/mm/yyyy"/>
    <numFmt numFmtId="187" formatCode="0.0"/>
    <numFmt numFmtId="188" formatCode="0.000"/>
  </numFmts>
  <fonts count="11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b/>
      <sz val="10"/>
      <color indexed="8"/>
      <name val="Courier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2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181" fontId="2" fillId="0" borderId="0">
      <alignment/>
      <protection locked="0"/>
    </xf>
    <xf numFmtId="4" fontId="2" fillId="0" borderId="0">
      <alignment/>
      <protection locked="0"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0" fontId="2" fillId="0" borderId="0">
      <alignment/>
      <protection locked="0"/>
    </xf>
    <xf numFmtId="182" fontId="2" fillId="0" borderId="0">
      <alignment/>
      <protection locked="0"/>
    </xf>
    <xf numFmtId="9" fontId="1" fillId="0" borderId="0" applyFont="0" applyFill="0" applyBorder="0" applyAlignment="0" applyProtection="0"/>
    <xf numFmtId="0" fontId="2" fillId="0" borderId="1">
      <alignment/>
      <protection locked="0"/>
    </xf>
  </cellStyleXfs>
  <cellXfs count="94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3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4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7" fillId="0" borderId="4" xfId="0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/>
      <protection/>
    </xf>
    <xf numFmtId="0" fontId="7" fillId="0" borderId="4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184" fontId="7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 horizontal="center"/>
      <protection/>
    </xf>
    <xf numFmtId="0" fontId="7" fillId="0" borderId="8" xfId="0" applyFont="1" applyFill="1" applyBorder="1" applyAlignment="1" applyProtection="1">
      <alignment horizontal="center"/>
      <protection/>
    </xf>
    <xf numFmtId="184" fontId="7" fillId="0" borderId="8" xfId="0" applyNumberFormat="1" applyFont="1" applyFill="1" applyBorder="1" applyAlignment="1" applyProtection="1">
      <alignment horizontal="center"/>
      <protection/>
    </xf>
    <xf numFmtId="0" fontId="7" fillId="0" borderId="8" xfId="0" applyFont="1" applyFill="1" applyBorder="1" applyAlignment="1" applyProtection="1">
      <alignment/>
      <protection/>
    </xf>
    <xf numFmtId="183" fontId="6" fillId="0" borderId="0" xfId="0" applyNumberFormat="1" applyFont="1" applyAlignment="1" applyProtection="1">
      <alignment/>
      <protection/>
    </xf>
    <xf numFmtId="187" fontId="7" fillId="0" borderId="6" xfId="0" applyNumberFormat="1" applyFont="1" applyFill="1" applyBorder="1" applyAlignment="1" applyProtection="1">
      <alignment horizontal="center"/>
      <protection/>
    </xf>
    <xf numFmtId="187" fontId="7" fillId="0" borderId="8" xfId="0" applyNumberFormat="1" applyFont="1" applyFill="1" applyBorder="1" applyAlignment="1" applyProtection="1">
      <alignment horizontal="center"/>
      <protection/>
    </xf>
    <xf numFmtId="188" fontId="7" fillId="0" borderId="6" xfId="0" applyNumberFormat="1" applyFont="1" applyFill="1" applyBorder="1" applyAlignment="1" applyProtection="1">
      <alignment horizontal="center"/>
      <protection/>
    </xf>
    <xf numFmtId="188" fontId="7" fillId="0" borderId="8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/>
      <protection/>
    </xf>
    <xf numFmtId="0" fontId="0" fillId="0" borderId="6" xfId="0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2" borderId="19" xfId="0" applyFont="1" applyFill="1" applyBorder="1" applyAlignment="1" applyProtection="1">
      <alignment horizontal="center"/>
      <protection/>
    </xf>
    <xf numFmtId="0" fontId="5" fillId="2" borderId="20" xfId="0" applyFont="1" applyFill="1" applyBorder="1" applyAlignment="1" applyProtection="1">
      <alignment horizontal="center"/>
      <protection/>
    </xf>
    <xf numFmtId="0" fontId="7" fillId="2" borderId="20" xfId="0" applyFont="1" applyFill="1" applyBorder="1" applyAlignment="1" applyProtection="1">
      <alignment horizontal="center"/>
      <protection/>
    </xf>
    <xf numFmtId="0" fontId="7" fillId="2" borderId="21" xfId="0" applyFont="1" applyFill="1" applyBorder="1" applyAlignment="1" applyProtection="1">
      <alignment horizontal="center"/>
      <protection/>
    </xf>
    <xf numFmtId="0" fontId="7" fillId="2" borderId="22" xfId="0" applyFont="1" applyFill="1" applyBorder="1" applyAlignment="1" applyProtection="1">
      <alignment horizontal="center"/>
      <protection/>
    </xf>
    <xf numFmtId="0" fontId="7" fillId="2" borderId="23" xfId="0" applyFont="1" applyFill="1" applyBorder="1" applyAlignment="1" applyProtection="1">
      <alignment horizontal="center"/>
      <protection/>
    </xf>
    <xf numFmtId="0" fontId="5" fillId="2" borderId="24" xfId="0" applyFont="1" applyFill="1" applyBorder="1" applyAlignment="1" applyProtection="1">
      <alignment horizontal="center"/>
      <protection/>
    </xf>
    <xf numFmtId="0" fontId="7" fillId="2" borderId="24" xfId="0" applyFont="1" applyFill="1" applyBorder="1" applyAlignment="1" applyProtection="1">
      <alignment horizontal="center"/>
      <protection/>
    </xf>
    <xf numFmtId="0" fontId="7" fillId="2" borderId="25" xfId="0" applyFont="1" applyFill="1" applyBorder="1" applyAlignment="1" applyProtection="1">
      <alignment horizontal="center"/>
      <protection/>
    </xf>
    <xf numFmtId="0" fontId="7" fillId="2" borderId="26" xfId="0" applyFont="1" applyFill="1" applyBorder="1" applyAlignment="1" applyProtection="1">
      <alignment horizontal="center"/>
      <protection/>
    </xf>
    <xf numFmtId="0" fontId="7" fillId="2" borderId="27" xfId="0" applyFont="1" applyFill="1" applyBorder="1" applyAlignment="1" applyProtection="1">
      <alignment horizontal="center"/>
      <protection/>
    </xf>
    <xf numFmtId="0" fontId="5" fillId="2" borderId="28" xfId="0" applyFont="1" applyFill="1" applyBorder="1" applyAlignment="1" applyProtection="1">
      <alignment horizontal="center"/>
      <protection/>
    </xf>
    <xf numFmtId="0" fontId="5" fillId="2" borderId="28" xfId="0" applyFont="1" applyFill="1" applyBorder="1" applyAlignment="1" applyProtection="1">
      <alignment/>
      <protection/>
    </xf>
    <xf numFmtId="0" fontId="5" fillId="2" borderId="29" xfId="0" applyFont="1" applyFill="1" applyBorder="1" applyAlignment="1" applyProtection="1">
      <alignment horizontal="center"/>
      <protection/>
    </xf>
    <xf numFmtId="0" fontId="7" fillId="2" borderId="29" xfId="0" applyFont="1" applyFill="1" applyBorder="1" applyAlignment="1" applyProtection="1">
      <alignment horizontal="center"/>
      <protection/>
    </xf>
    <xf numFmtId="0" fontId="7" fillId="2" borderId="29" xfId="0" applyFont="1" applyFill="1" applyBorder="1" applyAlignment="1" applyProtection="1">
      <alignment/>
      <protection/>
    </xf>
    <xf numFmtId="0" fontId="5" fillId="2" borderId="30" xfId="0" applyFont="1" applyFill="1" applyBorder="1" applyAlignment="1" applyProtection="1">
      <alignment horizontal="center"/>
      <protection/>
    </xf>
    <xf numFmtId="0" fontId="7" fillId="2" borderId="30" xfId="0" applyFont="1" applyFill="1" applyBorder="1" applyAlignment="1" applyProtection="1">
      <alignment horizontal="center"/>
      <protection/>
    </xf>
    <xf numFmtId="0" fontId="7" fillId="2" borderId="30" xfId="0" applyFont="1" applyFill="1" applyBorder="1" applyAlignment="1" applyProtection="1">
      <alignment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0" fillId="2" borderId="19" xfId="0" applyFont="1" applyFill="1" applyBorder="1" applyAlignment="1">
      <alignment/>
    </xf>
    <xf numFmtId="0" fontId="10" fillId="2" borderId="2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7" fontId="0" fillId="0" borderId="10" xfId="0" applyNumberFormat="1" applyBorder="1" applyAlignment="1">
      <alignment horizontal="center"/>
    </xf>
    <xf numFmtId="187" fontId="0" fillId="0" borderId="11" xfId="0" applyNumberFormat="1" applyBorder="1" applyAlignment="1">
      <alignment horizontal="center"/>
    </xf>
    <xf numFmtId="187" fontId="0" fillId="0" borderId="11" xfId="0" applyNumberFormat="1" applyFill="1" applyBorder="1" applyAlignment="1">
      <alignment horizontal="center"/>
    </xf>
    <xf numFmtId="187" fontId="0" fillId="0" borderId="12" xfId="0" applyNumberForma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2" borderId="19" xfId="0" applyFont="1" applyFill="1" applyBorder="1" applyAlignment="1" applyProtection="1">
      <alignment horizontal="center"/>
      <protection/>
    </xf>
    <xf numFmtId="0" fontId="0" fillId="2" borderId="19" xfId="0" applyFill="1" applyBorder="1" applyAlignment="1">
      <alignment horizontal="center"/>
    </xf>
    <xf numFmtId="0" fontId="0" fillId="2" borderId="19" xfId="0" applyFill="1" applyBorder="1" applyAlignment="1">
      <alignment/>
    </xf>
  </cellXfs>
  <cellStyles count="21">
    <cellStyle name="Normal" xfId="0"/>
    <cellStyle name="Dia" xfId="15"/>
    <cellStyle name="Encabez1" xfId="16"/>
    <cellStyle name="Encabez2" xfId="17"/>
    <cellStyle name="F2" xfId="18"/>
    <cellStyle name="F3" xfId="19"/>
    <cellStyle name="F4" xfId="20"/>
    <cellStyle name="F5" xfId="21"/>
    <cellStyle name="F6" xfId="22"/>
    <cellStyle name="F7" xfId="23"/>
    <cellStyle name="F8" xfId="24"/>
    <cellStyle name="Fijo" xfId="25"/>
    <cellStyle name="Financiero" xfId="26"/>
    <cellStyle name="Comma" xfId="27"/>
    <cellStyle name="Comma [0]" xfId="28"/>
    <cellStyle name="Currency" xfId="29"/>
    <cellStyle name="Currency [0]" xfId="30"/>
    <cellStyle name="Monetario" xfId="31"/>
    <cellStyle name="Porcentaje" xfId="32"/>
    <cellStyle name="Percent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AC58"/>
  <sheetViews>
    <sheetView tabSelected="1" zoomScale="50" zoomScaleNormal="50" workbookViewId="0" topLeftCell="A1">
      <selection activeCell="B1" sqref="B1:N40"/>
    </sheetView>
  </sheetViews>
  <sheetFormatPr defaultColWidth="9.796875" defaultRowHeight="15"/>
  <cols>
    <col min="1" max="1" width="4.69921875" style="0" customWidth="1"/>
    <col min="2" max="3" width="14.69921875" style="0" customWidth="1"/>
    <col min="4" max="4" width="12.69921875" style="0" hidden="1" customWidth="1"/>
    <col min="5" max="7" width="10.69921875" style="0" hidden="1" customWidth="1"/>
    <col min="8" max="9" width="12.69921875" style="0" customWidth="1"/>
    <col min="10" max="10" width="15.19921875" style="0" customWidth="1"/>
    <col min="11" max="12" width="13.09765625" style="0" hidden="1" customWidth="1"/>
    <col min="13" max="13" width="13.09765625" style="0" customWidth="1"/>
    <col min="14" max="14" width="9.69921875" style="0" customWidth="1"/>
    <col min="15" max="15" width="1.69921875" style="0" customWidth="1"/>
    <col min="16" max="16" width="13.09765625" style="0" customWidth="1"/>
    <col min="17" max="17" width="14.8984375" style="0" customWidth="1"/>
    <col min="18" max="19" width="13.09765625" style="0" customWidth="1"/>
    <col min="20" max="20" width="14.296875" style="0" customWidth="1"/>
    <col min="21" max="21" width="13.09765625" style="0" customWidth="1"/>
    <col min="22" max="22" width="15.69921875" style="0" customWidth="1"/>
    <col min="23" max="23" width="15.296875" style="0" customWidth="1"/>
    <col min="24" max="203" width="13.09765625" style="0" customWidth="1"/>
    <col min="204" max="204" width="1.69921875" style="0" customWidth="1"/>
    <col min="205" max="16384" width="13.09765625" style="0" customWidth="1"/>
  </cols>
  <sheetData>
    <row r="2" spans="2:18" ht="15">
      <c r="B2" s="4" t="s">
        <v>14</v>
      </c>
      <c r="C2" s="5"/>
      <c r="D2" s="5"/>
      <c r="E2" s="6"/>
      <c r="F2" s="5"/>
      <c r="G2" s="5"/>
      <c r="H2" s="5"/>
      <c r="I2" s="5"/>
      <c r="J2" s="7"/>
      <c r="K2" s="7"/>
      <c r="L2" s="7"/>
      <c r="M2" s="7"/>
      <c r="N2" s="7"/>
      <c r="R2" s="4" t="s">
        <v>14</v>
      </c>
    </row>
    <row r="3" spans="2:18" ht="15">
      <c r="B3" s="4" t="s">
        <v>15</v>
      </c>
      <c r="C3" s="5"/>
      <c r="D3" s="5"/>
      <c r="E3" s="5"/>
      <c r="F3" s="5"/>
      <c r="G3" s="5"/>
      <c r="H3" s="5"/>
      <c r="I3" s="5"/>
      <c r="J3" s="7"/>
      <c r="K3" s="7"/>
      <c r="L3" s="7"/>
      <c r="M3" s="7"/>
      <c r="N3" s="7"/>
      <c r="R3" s="4" t="s">
        <v>64</v>
      </c>
    </row>
    <row r="4" spans="2:14" ht="15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2:29" ht="16.5" thickBot="1" thickTop="1">
      <c r="B5" s="62" t="s">
        <v>0</v>
      </c>
      <c r="C5" s="62" t="s">
        <v>1</v>
      </c>
      <c r="D5" s="62" t="s">
        <v>2</v>
      </c>
      <c r="E5" s="62" t="s">
        <v>3</v>
      </c>
      <c r="F5" s="62" t="s">
        <v>4</v>
      </c>
      <c r="G5" s="62" t="s">
        <v>5</v>
      </c>
      <c r="H5" s="62" t="s">
        <v>2</v>
      </c>
      <c r="I5" s="62" t="s">
        <v>47</v>
      </c>
      <c r="J5" s="62" t="s">
        <v>13</v>
      </c>
      <c r="K5" s="63" t="s">
        <v>7</v>
      </c>
      <c r="L5" s="63" t="s">
        <v>8</v>
      </c>
      <c r="M5" s="62" t="s">
        <v>6</v>
      </c>
      <c r="N5" s="62" t="s">
        <v>46</v>
      </c>
      <c r="O5" s="2"/>
      <c r="P5" s="3"/>
      <c r="Q5" s="51" t="s">
        <v>48</v>
      </c>
      <c r="R5" s="51" t="s">
        <v>1</v>
      </c>
      <c r="S5" s="51" t="s">
        <v>52</v>
      </c>
      <c r="T5" s="91" t="s">
        <v>48</v>
      </c>
      <c r="U5" s="92"/>
      <c r="V5" s="91" t="s">
        <v>69</v>
      </c>
      <c r="W5" s="92"/>
      <c r="X5" s="92"/>
      <c r="Y5" s="91" t="s">
        <v>71</v>
      </c>
      <c r="Z5" s="93"/>
      <c r="AA5" s="24"/>
      <c r="AB5" s="23"/>
      <c r="AC5" s="23"/>
    </row>
    <row r="6" spans="2:29" ht="15">
      <c r="B6" s="64" t="s">
        <v>9</v>
      </c>
      <c r="C6" s="64" t="s">
        <v>9</v>
      </c>
      <c r="D6" s="65"/>
      <c r="E6" s="65"/>
      <c r="F6" s="65"/>
      <c r="G6" s="65"/>
      <c r="H6" s="64" t="s">
        <v>49</v>
      </c>
      <c r="I6" s="64" t="s">
        <v>50</v>
      </c>
      <c r="J6" s="64" t="s">
        <v>10</v>
      </c>
      <c r="K6" s="66"/>
      <c r="L6" s="66"/>
      <c r="M6" s="64" t="s">
        <v>51</v>
      </c>
      <c r="N6" s="64"/>
      <c r="O6" s="2"/>
      <c r="Q6" s="52"/>
      <c r="R6" s="53"/>
      <c r="S6" s="53"/>
      <c r="T6" s="54" t="s">
        <v>72</v>
      </c>
      <c r="U6" s="55" t="s">
        <v>6</v>
      </c>
      <c r="V6" s="54" t="s">
        <v>66</v>
      </c>
      <c r="W6" s="56" t="s">
        <v>67</v>
      </c>
      <c r="X6" s="55" t="s">
        <v>68</v>
      </c>
      <c r="Y6" s="54" t="s">
        <v>67</v>
      </c>
      <c r="Z6" s="55" t="s">
        <v>70</v>
      </c>
      <c r="AA6" s="25"/>
      <c r="AB6" s="23"/>
      <c r="AC6" s="23"/>
    </row>
    <row r="7" spans="2:29" ht="18" customHeight="1" thickBot="1">
      <c r="B7" s="67"/>
      <c r="C7" s="67"/>
      <c r="D7" s="68"/>
      <c r="E7" s="68"/>
      <c r="F7" s="68"/>
      <c r="G7" s="68"/>
      <c r="H7" s="67"/>
      <c r="I7" s="67"/>
      <c r="J7" s="67"/>
      <c r="K7" s="69"/>
      <c r="L7" s="69"/>
      <c r="M7" s="67"/>
      <c r="N7" s="67"/>
      <c r="O7" s="2"/>
      <c r="Q7" s="57"/>
      <c r="R7" s="58" t="s">
        <v>9</v>
      </c>
      <c r="S7" s="58" t="s">
        <v>53</v>
      </c>
      <c r="T7" s="59" t="s">
        <v>73</v>
      </c>
      <c r="U7" s="60" t="s">
        <v>75</v>
      </c>
      <c r="V7" s="59" t="s">
        <v>74</v>
      </c>
      <c r="W7" s="61" t="s">
        <v>74</v>
      </c>
      <c r="X7" s="60" t="s">
        <v>74</v>
      </c>
      <c r="Y7" s="59" t="s">
        <v>74</v>
      </c>
      <c r="Z7" s="60" t="s">
        <v>74</v>
      </c>
      <c r="AA7" s="25"/>
      <c r="AB7" s="23"/>
      <c r="AC7" s="23"/>
    </row>
    <row r="8" spans="2:26" ht="18" customHeight="1">
      <c r="B8" s="26" t="s">
        <v>16</v>
      </c>
      <c r="C8" s="27">
        <v>301</v>
      </c>
      <c r="D8" s="27">
        <v>3.01</v>
      </c>
      <c r="E8" s="27"/>
      <c r="F8" s="27"/>
      <c r="G8" s="27"/>
      <c r="H8" s="35">
        <v>110.6</v>
      </c>
      <c r="I8" s="35">
        <v>23.8</v>
      </c>
      <c r="J8" s="28">
        <v>15.83</v>
      </c>
      <c r="K8" s="29"/>
      <c r="L8" s="29"/>
      <c r="M8" s="37">
        <f>+(J8/I8)</f>
        <v>0.665126050420168</v>
      </c>
      <c r="N8" s="39">
        <v>65</v>
      </c>
      <c r="O8" s="2"/>
      <c r="Q8" s="41" t="s">
        <v>54</v>
      </c>
      <c r="R8" s="42">
        <v>201</v>
      </c>
      <c r="S8" s="42">
        <v>1</v>
      </c>
      <c r="T8" s="45">
        <v>11</v>
      </c>
      <c r="U8" s="46">
        <v>0.276</v>
      </c>
      <c r="V8" s="45">
        <v>81.3</v>
      </c>
      <c r="W8" s="70">
        <v>83.2</v>
      </c>
      <c r="X8" s="46">
        <v>10</v>
      </c>
      <c r="Y8" s="45">
        <v>87.5</v>
      </c>
      <c r="Z8" s="46">
        <v>3610</v>
      </c>
    </row>
    <row r="9" spans="2:26" ht="18" customHeight="1">
      <c r="B9" s="26" t="s">
        <v>17</v>
      </c>
      <c r="C9" s="27">
        <f>+(C8+1)</f>
        <v>302</v>
      </c>
      <c r="D9" s="27">
        <v>1.79</v>
      </c>
      <c r="E9" s="27"/>
      <c r="F9" s="27"/>
      <c r="G9" s="27"/>
      <c r="H9" s="35">
        <v>122.35</v>
      </c>
      <c r="I9" s="35">
        <v>24.1</v>
      </c>
      <c r="J9" s="28">
        <v>8.21</v>
      </c>
      <c r="K9" s="29"/>
      <c r="L9" s="29"/>
      <c r="M9" s="37">
        <f>+(J9/I9)</f>
        <v>0.34066390041493777</v>
      </c>
      <c r="N9" s="39">
        <v>60</v>
      </c>
      <c r="O9" s="2"/>
      <c r="Q9" s="43" t="s">
        <v>55</v>
      </c>
      <c r="R9" s="43">
        <f aca="true" t="shared" si="0" ref="R9:R17">+(R8+1)</f>
        <v>202</v>
      </c>
      <c r="S9" s="43">
        <v>2</v>
      </c>
      <c r="T9" s="47">
        <v>10.35</v>
      </c>
      <c r="U9" s="48">
        <v>0.832</v>
      </c>
      <c r="V9" s="47">
        <v>75</v>
      </c>
      <c r="W9" s="40">
        <v>76.5</v>
      </c>
      <c r="X9" s="48">
        <v>10</v>
      </c>
      <c r="Y9" s="47">
        <v>80.3</v>
      </c>
      <c r="Z9" s="48">
        <v>1960</v>
      </c>
    </row>
    <row r="10" spans="2:26" ht="18" customHeight="1">
      <c r="B10" s="26" t="s">
        <v>18</v>
      </c>
      <c r="C10" s="27">
        <f aca="true" t="shared" si="1" ref="C10:C37">+(C9+1)</f>
        <v>303</v>
      </c>
      <c r="D10" s="27">
        <v>1.82</v>
      </c>
      <c r="E10" s="27"/>
      <c r="F10" s="27"/>
      <c r="G10" s="27"/>
      <c r="H10" s="35">
        <v>33.3</v>
      </c>
      <c r="I10" s="35">
        <v>9.6</v>
      </c>
      <c r="J10" s="28">
        <v>5.5</v>
      </c>
      <c r="K10" s="29"/>
      <c r="L10" s="29"/>
      <c r="M10" s="37">
        <f aca="true" t="shared" si="2" ref="M10:M37">+(J10/I10)</f>
        <v>0.5729166666666667</v>
      </c>
      <c r="N10" s="39">
        <v>60</v>
      </c>
      <c r="O10" s="2"/>
      <c r="Q10" s="43" t="s">
        <v>56</v>
      </c>
      <c r="R10" s="43">
        <f t="shared" si="0"/>
        <v>203</v>
      </c>
      <c r="S10" s="43">
        <v>3</v>
      </c>
      <c r="T10" s="47">
        <v>29.45</v>
      </c>
      <c r="U10" s="48">
        <v>0.498</v>
      </c>
      <c r="V10" s="47">
        <v>58.8</v>
      </c>
      <c r="W10" s="40">
        <v>60.3</v>
      </c>
      <c r="X10" s="48">
        <v>13</v>
      </c>
      <c r="Y10" s="47">
        <v>65</v>
      </c>
      <c r="Z10" s="48">
        <v>2850</v>
      </c>
    </row>
    <row r="11" spans="2:26" ht="18" customHeight="1">
      <c r="B11" s="26" t="s">
        <v>19</v>
      </c>
      <c r="C11" s="27">
        <f t="shared" si="1"/>
        <v>304</v>
      </c>
      <c r="D11" s="27">
        <v>1.26</v>
      </c>
      <c r="E11" s="27"/>
      <c r="F11" s="27"/>
      <c r="G11" s="27"/>
      <c r="H11" s="35">
        <v>24.15</v>
      </c>
      <c r="I11" s="35">
        <v>11.3</v>
      </c>
      <c r="J11" s="28">
        <v>6.4</v>
      </c>
      <c r="K11" s="29"/>
      <c r="L11" s="29"/>
      <c r="M11" s="37">
        <f t="shared" si="2"/>
        <v>0.5663716814159292</v>
      </c>
      <c r="N11" s="39">
        <v>65</v>
      </c>
      <c r="O11" s="2"/>
      <c r="Q11" s="43" t="s">
        <v>57</v>
      </c>
      <c r="R11" s="43">
        <f t="shared" si="0"/>
        <v>204</v>
      </c>
      <c r="S11" s="43">
        <v>4</v>
      </c>
      <c r="T11" s="47">
        <v>6.6</v>
      </c>
      <c r="U11" s="48">
        <v>0.703</v>
      </c>
      <c r="V11" s="47">
        <v>55.5</v>
      </c>
      <c r="W11" s="40">
        <v>57.5</v>
      </c>
      <c r="X11" s="48">
        <v>13</v>
      </c>
      <c r="Y11" s="47">
        <v>60.6</v>
      </c>
      <c r="Z11" s="48">
        <v>1700</v>
      </c>
    </row>
    <row r="12" spans="2:26" ht="18" customHeight="1">
      <c r="B12" s="26" t="s">
        <v>20</v>
      </c>
      <c r="C12" s="27">
        <f t="shared" si="1"/>
        <v>305</v>
      </c>
      <c r="D12" s="27">
        <v>0.69</v>
      </c>
      <c r="E12" s="27">
        <f>25.29-21.03</f>
        <v>4.259999999999998</v>
      </c>
      <c r="F12" s="27">
        <v>2.3</v>
      </c>
      <c r="G12" s="27">
        <f>F12*200</f>
        <v>459.99999999999994</v>
      </c>
      <c r="H12" s="35">
        <v>12.7</v>
      </c>
      <c r="I12" s="35">
        <v>6.4</v>
      </c>
      <c r="J12" s="28">
        <v>9.7</v>
      </c>
      <c r="K12" s="29">
        <v>40</v>
      </c>
      <c r="L12" s="29" t="e">
        <f>#VALUE!*K12/100</f>
        <v>#VALUE!</v>
      </c>
      <c r="M12" s="37">
        <f t="shared" si="2"/>
        <v>1.5156249999999998</v>
      </c>
      <c r="N12" s="39">
        <v>60</v>
      </c>
      <c r="O12" s="2"/>
      <c r="Q12" s="43" t="s">
        <v>58</v>
      </c>
      <c r="R12" s="43">
        <f t="shared" si="0"/>
        <v>205</v>
      </c>
      <c r="S12" s="43">
        <v>5</v>
      </c>
      <c r="T12" s="47">
        <v>14.5</v>
      </c>
      <c r="U12" s="48">
        <v>0.393</v>
      </c>
      <c r="V12" s="47">
        <v>47.6</v>
      </c>
      <c r="W12" s="40">
        <v>49.5</v>
      </c>
      <c r="X12" s="48">
        <v>16</v>
      </c>
      <c r="Y12" s="47">
        <v>55</v>
      </c>
      <c r="Z12" s="48">
        <v>2000</v>
      </c>
    </row>
    <row r="13" spans="2:26" ht="18" customHeight="1">
      <c r="B13" s="26" t="s">
        <v>21</v>
      </c>
      <c r="C13" s="27">
        <f t="shared" si="1"/>
        <v>306</v>
      </c>
      <c r="D13" s="27">
        <v>0.6</v>
      </c>
      <c r="E13" s="27"/>
      <c r="F13" s="27"/>
      <c r="G13" s="27"/>
      <c r="H13" s="35">
        <v>6.6</v>
      </c>
      <c r="I13" s="35">
        <v>7.6</v>
      </c>
      <c r="J13" s="28">
        <v>10</v>
      </c>
      <c r="K13" s="29"/>
      <c r="L13" s="29"/>
      <c r="M13" s="37">
        <f t="shared" si="2"/>
        <v>1.3157894736842106</v>
      </c>
      <c r="N13" s="39">
        <v>60</v>
      </c>
      <c r="O13" s="2"/>
      <c r="Q13" s="43" t="s">
        <v>59</v>
      </c>
      <c r="R13" s="43">
        <f t="shared" si="0"/>
        <v>206</v>
      </c>
      <c r="S13" s="43">
        <v>6</v>
      </c>
      <c r="T13" s="47">
        <v>10.1</v>
      </c>
      <c r="U13" s="48">
        <v>0.604</v>
      </c>
      <c r="V13" s="47">
        <v>46.6</v>
      </c>
      <c r="W13" s="40">
        <v>48.5</v>
      </c>
      <c r="X13" s="48">
        <v>16</v>
      </c>
      <c r="Y13" s="47">
        <v>55</v>
      </c>
      <c r="Z13" s="48">
        <v>1000</v>
      </c>
    </row>
    <row r="14" spans="2:26" ht="18" customHeight="1">
      <c r="B14" s="26" t="s">
        <v>22</v>
      </c>
      <c r="C14" s="27">
        <f t="shared" si="1"/>
        <v>307</v>
      </c>
      <c r="D14" s="27">
        <v>0.88</v>
      </c>
      <c r="E14" s="27">
        <f>25.1-18.78</f>
        <v>6.32</v>
      </c>
      <c r="F14" s="27">
        <v>5.2</v>
      </c>
      <c r="G14" s="27">
        <f aca="true" t="shared" si="3" ref="G14:G22">F14*200</f>
        <v>1040</v>
      </c>
      <c r="H14" s="35">
        <v>66.95</v>
      </c>
      <c r="I14" s="35">
        <v>13.7</v>
      </c>
      <c r="J14" s="28">
        <v>15</v>
      </c>
      <c r="K14" s="29">
        <v>40</v>
      </c>
      <c r="L14" s="29" t="e">
        <f aca="true" t="shared" si="4" ref="L14:L31">#VALUE!*K14/100</f>
        <v>#VALUE!</v>
      </c>
      <c r="M14" s="37">
        <f t="shared" si="2"/>
        <v>1.094890510948905</v>
      </c>
      <c r="N14" s="39">
        <v>65</v>
      </c>
      <c r="O14" s="2"/>
      <c r="Q14" s="43" t="s">
        <v>60</v>
      </c>
      <c r="R14" s="43">
        <f t="shared" si="0"/>
        <v>207</v>
      </c>
      <c r="S14" s="43">
        <v>7</v>
      </c>
      <c r="T14" s="47">
        <v>17</v>
      </c>
      <c r="U14" s="48">
        <v>0.492</v>
      </c>
      <c r="V14" s="47">
        <v>32.7</v>
      </c>
      <c r="W14" s="40">
        <v>35</v>
      </c>
      <c r="X14" s="48">
        <v>20</v>
      </c>
      <c r="Y14" s="47">
        <v>40</v>
      </c>
      <c r="Z14" s="48">
        <v>1400</v>
      </c>
    </row>
    <row r="15" spans="2:26" ht="18" customHeight="1">
      <c r="B15" s="26" t="s">
        <v>23</v>
      </c>
      <c r="C15" s="27">
        <f t="shared" si="1"/>
        <v>308</v>
      </c>
      <c r="D15" s="27">
        <v>0.55</v>
      </c>
      <c r="E15" s="27">
        <f>24.43-17.21</f>
        <v>7.219999999999999</v>
      </c>
      <c r="F15" s="27">
        <v>5.7</v>
      </c>
      <c r="G15" s="27">
        <f t="shared" si="3"/>
        <v>1140</v>
      </c>
      <c r="H15" s="35">
        <v>81.21</v>
      </c>
      <c r="I15" s="35">
        <v>22.4</v>
      </c>
      <c r="J15" s="28">
        <v>22.36</v>
      </c>
      <c r="K15" s="29">
        <v>40</v>
      </c>
      <c r="L15" s="29" t="e">
        <f t="shared" si="4"/>
        <v>#VALUE!</v>
      </c>
      <c r="M15" s="37">
        <f t="shared" si="2"/>
        <v>0.9982142857142857</v>
      </c>
      <c r="N15" s="39">
        <v>60</v>
      </c>
      <c r="O15" s="2"/>
      <c r="Q15" s="43" t="s">
        <v>61</v>
      </c>
      <c r="R15" s="43">
        <f t="shared" si="0"/>
        <v>208</v>
      </c>
      <c r="S15" s="43">
        <v>8</v>
      </c>
      <c r="T15" s="47">
        <v>9.5</v>
      </c>
      <c r="U15" s="48">
        <v>0.5</v>
      </c>
      <c r="V15" s="47">
        <v>30</v>
      </c>
      <c r="W15" s="40">
        <v>32.5</v>
      </c>
      <c r="X15" s="48">
        <v>23</v>
      </c>
      <c r="Y15" s="47">
        <v>40</v>
      </c>
      <c r="Z15" s="48">
        <v>1925</v>
      </c>
    </row>
    <row r="16" spans="2:26" ht="18" customHeight="1">
      <c r="B16" s="26" t="s">
        <v>24</v>
      </c>
      <c r="C16" s="27">
        <f t="shared" si="1"/>
        <v>309</v>
      </c>
      <c r="D16" s="27">
        <v>0.73</v>
      </c>
      <c r="E16" s="27">
        <f>23.96-17.21</f>
        <v>6.75</v>
      </c>
      <c r="F16" s="27">
        <v>5.7</v>
      </c>
      <c r="G16" s="27">
        <f t="shared" si="3"/>
        <v>1140</v>
      </c>
      <c r="H16" s="35">
        <v>121.5</v>
      </c>
      <c r="I16" s="35">
        <v>24.8</v>
      </c>
      <c r="J16" s="28">
        <v>22.46</v>
      </c>
      <c r="K16" s="29">
        <v>50</v>
      </c>
      <c r="L16" s="29" t="e">
        <f t="shared" si="4"/>
        <v>#VALUE!</v>
      </c>
      <c r="M16" s="37">
        <f t="shared" si="2"/>
        <v>0.9056451612903226</v>
      </c>
      <c r="N16" s="39">
        <v>60</v>
      </c>
      <c r="O16" s="2"/>
      <c r="Q16" s="43" t="s">
        <v>62</v>
      </c>
      <c r="R16" s="43">
        <f t="shared" si="0"/>
        <v>209</v>
      </c>
      <c r="S16" s="43">
        <v>9</v>
      </c>
      <c r="T16" s="47">
        <v>12.1</v>
      </c>
      <c r="U16" s="48">
        <v>0.543</v>
      </c>
      <c r="V16" s="47">
        <v>20</v>
      </c>
      <c r="W16" s="40">
        <v>23</v>
      </c>
      <c r="X16" s="48">
        <v>25</v>
      </c>
      <c r="Y16" s="47">
        <v>30</v>
      </c>
      <c r="Z16" s="48">
        <v>2125</v>
      </c>
    </row>
    <row r="17" spans="2:26" ht="18" customHeight="1" thickBot="1">
      <c r="B17" s="26" t="s">
        <v>25</v>
      </c>
      <c r="C17" s="27">
        <f t="shared" si="1"/>
        <v>310</v>
      </c>
      <c r="D17" s="27">
        <v>1.01</v>
      </c>
      <c r="E17" s="27">
        <f>24.81-16.21</f>
        <v>8.599999999999998</v>
      </c>
      <c r="F17" s="27">
        <v>7</v>
      </c>
      <c r="G17" s="27">
        <f t="shared" si="3"/>
        <v>1400</v>
      </c>
      <c r="H17" s="35">
        <v>168.23</v>
      </c>
      <c r="I17" s="35">
        <v>30.1</v>
      </c>
      <c r="J17" s="28">
        <v>27.16</v>
      </c>
      <c r="K17" s="29">
        <v>40</v>
      </c>
      <c r="L17" s="29" t="e">
        <f t="shared" si="4"/>
        <v>#VALUE!</v>
      </c>
      <c r="M17" s="37">
        <f t="shared" si="2"/>
        <v>0.9023255813953488</v>
      </c>
      <c r="N17" s="39">
        <v>65</v>
      </c>
      <c r="O17" s="2"/>
      <c r="Q17" s="44" t="s">
        <v>63</v>
      </c>
      <c r="R17" s="44">
        <f t="shared" si="0"/>
        <v>210</v>
      </c>
      <c r="S17" s="44">
        <v>10</v>
      </c>
      <c r="T17" s="49">
        <v>17.9</v>
      </c>
      <c r="U17" s="50">
        <v>0.584</v>
      </c>
      <c r="V17" s="49">
        <v>13.75</v>
      </c>
      <c r="W17" s="71">
        <v>16.25</v>
      </c>
      <c r="X17" s="50">
        <v>25</v>
      </c>
      <c r="Y17" s="49">
        <v>25</v>
      </c>
      <c r="Z17" s="50">
        <v>2125</v>
      </c>
    </row>
    <row r="18" spans="2:24" ht="18" customHeight="1">
      <c r="B18" s="26" t="s">
        <v>26</v>
      </c>
      <c r="C18" s="27">
        <f t="shared" si="1"/>
        <v>311</v>
      </c>
      <c r="D18" s="27">
        <v>0.84</v>
      </c>
      <c r="E18" s="27">
        <f>21.84-16.21</f>
        <v>5.629999999999999</v>
      </c>
      <c r="F18" s="27">
        <v>3.1</v>
      </c>
      <c r="G18" s="27">
        <f t="shared" si="3"/>
        <v>620</v>
      </c>
      <c r="H18" s="35">
        <v>51.88</v>
      </c>
      <c r="I18" s="35">
        <v>12.2</v>
      </c>
      <c r="J18" s="28">
        <v>26.6</v>
      </c>
      <c r="K18" s="29">
        <v>50</v>
      </c>
      <c r="L18" s="29" t="e">
        <f t="shared" si="4"/>
        <v>#VALUE!</v>
      </c>
      <c r="M18" s="37">
        <f t="shared" si="2"/>
        <v>2.1803278688524594</v>
      </c>
      <c r="N18" s="39">
        <v>60</v>
      </c>
      <c r="O18" s="2"/>
      <c r="P18" s="15"/>
      <c r="Q18" s="15"/>
      <c r="R18" s="15"/>
      <c r="S18" s="15"/>
      <c r="T18" s="15"/>
      <c r="U18" s="15"/>
      <c r="V18" s="15"/>
      <c r="W18" s="15"/>
      <c r="X18" s="15"/>
    </row>
    <row r="19" spans="2:25" ht="18" customHeight="1">
      <c r="B19" s="26" t="s">
        <v>27</v>
      </c>
      <c r="C19" s="27">
        <f t="shared" si="1"/>
        <v>312</v>
      </c>
      <c r="D19" s="27">
        <v>0.71</v>
      </c>
      <c r="E19" s="27">
        <f>24.96-14.32</f>
        <v>10.64</v>
      </c>
      <c r="F19" s="27">
        <v>5.5</v>
      </c>
      <c r="G19" s="27">
        <f t="shared" si="3"/>
        <v>1100</v>
      </c>
      <c r="H19" s="35">
        <v>47.4</v>
      </c>
      <c r="I19" s="35">
        <v>17.2</v>
      </c>
      <c r="J19" s="28">
        <v>22.7</v>
      </c>
      <c r="K19" s="29">
        <v>40</v>
      </c>
      <c r="L19" s="29" t="e">
        <f t="shared" si="4"/>
        <v>#VALUE!</v>
      </c>
      <c r="M19" s="37">
        <f t="shared" si="2"/>
        <v>1.3197674418604652</v>
      </c>
      <c r="N19" s="39">
        <v>60</v>
      </c>
      <c r="O19" s="2"/>
      <c r="P19" s="15"/>
      <c r="Q19" s="15"/>
      <c r="R19" s="15"/>
      <c r="S19" s="15"/>
      <c r="T19" s="15"/>
      <c r="U19" s="15"/>
      <c r="V19" s="15"/>
      <c r="W19" s="15"/>
      <c r="X19" s="15"/>
      <c r="Y19" t="s">
        <v>94</v>
      </c>
    </row>
    <row r="20" spans="2:24" ht="18" customHeight="1">
      <c r="B20" s="26" t="s">
        <v>28</v>
      </c>
      <c r="C20" s="27">
        <f t="shared" si="1"/>
        <v>313</v>
      </c>
      <c r="D20" s="27">
        <v>1.23</v>
      </c>
      <c r="E20" s="27">
        <f>20.47-14.32</f>
        <v>6.149999999999999</v>
      </c>
      <c r="F20" s="27">
        <v>7.8</v>
      </c>
      <c r="G20" s="27">
        <f t="shared" si="3"/>
        <v>1560</v>
      </c>
      <c r="H20" s="35">
        <v>62.24</v>
      </c>
      <c r="I20" s="35">
        <v>8.2</v>
      </c>
      <c r="J20" s="28">
        <v>17</v>
      </c>
      <c r="K20" s="29">
        <v>50</v>
      </c>
      <c r="L20" s="29" t="e">
        <f t="shared" si="4"/>
        <v>#VALUE!</v>
      </c>
      <c r="M20" s="37">
        <f t="shared" si="2"/>
        <v>2.073170731707317</v>
      </c>
      <c r="N20" s="39">
        <v>60</v>
      </c>
      <c r="O20" s="2"/>
      <c r="P20" s="15"/>
      <c r="Q20" s="89" t="s">
        <v>87</v>
      </c>
      <c r="R20" s="90"/>
      <c r="S20" s="89"/>
      <c r="T20" s="89"/>
      <c r="U20" s="89"/>
      <c r="V20" s="89"/>
      <c r="W20" s="15"/>
      <c r="X20" s="15"/>
    </row>
    <row r="21" spans="2:24" ht="18" customHeight="1">
      <c r="B21" s="26" t="s">
        <v>29</v>
      </c>
      <c r="C21" s="27">
        <f t="shared" si="1"/>
        <v>314</v>
      </c>
      <c r="D21" s="27">
        <v>0.5</v>
      </c>
      <c r="E21" s="27">
        <f>14.33-13.26</f>
        <v>1.0700000000000003</v>
      </c>
      <c r="F21" s="27">
        <v>3.5</v>
      </c>
      <c r="G21" s="27">
        <f t="shared" si="3"/>
        <v>700</v>
      </c>
      <c r="H21" s="35">
        <v>40.9</v>
      </c>
      <c r="I21" s="35">
        <v>14.9</v>
      </c>
      <c r="J21" s="28">
        <v>23.8</v>
      </c>
      <c r="K21" s="29">
        <v>40</v>
      </c>
      <c r="L21" s="29" t="e">
        <f t="shared" si="4"/>
        <v>#VALUE!</v>
      </c>
      <c r="M21" s="37">
        <f t="shared" si="2"/>
        <v>1.5973154362416107</v>
      </c>
      <c r="N21" s="39">
        <v>60</v>
      </c>
      <c r="O21" s="2"/>
      <c r="P21" s="15"/>
      <c r="Q21" s="89" t="s">
        <v>88</v>
      </c>
      <c r="R21" s="90"/>
      <c r="S21" s="89"/>
      <c r="T21" s="89"/>
      <c r="U21" s="89"/>
      <c r="V21" s="89"/>
      <c r="W21" s="15" t="s">
        <v>92</v>
      </c>
      <c r="X21" s="15"/>
    </row>
    <row r="22" spans="2:24" ht="18" customHeight="1" thickBot="1">
      <c r="B22" s="26" t="s">
        <v>30</v>
      </c>
      <c r="C22" s="27">
        <f t="shared" si="1"/>
        <v>315</v>
      </c>
      <c r="D22" s="27">
        <v>0.54</v>
      </c>
      <c r="E22" s="27">
        <f>15.85-13.26</f>
        <v>2.59</v>
      </c>
      <c r="F22" s="27">
        <v>4.8</v>
      </c>
      <c r="G22" s="27">
        <f t="shared" si="3"/>
        <v>960</v>
      </c>
      <c r="H22" s="35">
        <v>157.41</v>
      </c>
      <c r="I22" s="35">
        <v>20.5</v>
      </c>
      <c r="J22" s="28">
        <v>27.6</v>
      </c>
      <c r="K22" s="29">
        <v>55</v>
      </c>
      <c r="L22" s="29" t="e">
        <f t="shared" si="4"/>
        <v>#VALUE!</v>
      </c>
      <c r="M22" s="37">
        <f t="shared" si="2"/>
        <v>1.3463414634146342</v>
      </c>
      <c r="N22" s="39">
        <v>60</v>
      </c>
      <c r="O22" s="2"/>
      <c r="P22" s="15"/>
      <c r="Q22" s="15"/>
      <c r="R22" s="15"/>
      <c r="S22" s="15"/>
      <c r="T22" s="15"/>
      <c r="U22" s="15"/>
      <c r="V22" s="15"/>
      <c r="W22" s="15"/>
      <c r="X22" s="15"/>
    </row>
    <row r="23" spans="2:24" ht="18" customHeight="1">
      <c r="B23" s="26" t="s">
        <v>31</v>
      </c>
      <c r="C23" s="27">
        <f t="shared" si="1"/>
        <v>316</v>
      </c>
      <c r="D23" s="27">
        <v>1.13</v>
      </c>
      <c r="E23" s="27"/>
      <c r="F23" s="27"/>
      <c r="G23" s="27"/>
      <c r="H23" s="35">
        <v>77.06</v>
      </c>
      <c r="I23" s="35">
        <v>17.6</v>
      </c>
      <c r="J23" s="28">
        <v>22.3</v>
      </c>
      <c r="K23" s="29">
        <v>60</v>
      </c>
      <c r="L23" s="29" t="e">
        <f t="shared" si="4"/>
        <v>#VALUE!</v>
      </c>
      <c r="M23" s="37">
        <f t="shared" si="2"/>
        <v>1.2670454545454546</v>
      </c>
      <c r="N23" s="39">
        <v>65</v>
      </c>
      <c r="O23" s="2"/>
      <c r="P23" s="15"/>
      <c r="Q23" s="51" t="s">
        <v>48</v>
      </c>
      <c r="R23" s="86" t="s">
        <v>76</v>
      </c>
      <c r="S23" s="86" t="s">
        <v>77</v>
      </c>
      <c r="T23" s="86" t="s">
        <v>77</v>
      </c>
      <c r="U23" s="72" t="s">
        <v>81</v>
      </c>
      <c r="V23" s="72" t="s">
        <v>78</v>
      </c>
      <c r="W23" s="15"/>
      <c r="X23" s="15"/>
    </row>
    <row r="24" spans="2:24" ht="18" customHeight="1">
      <c r="B24" s="26" t="s">
        <v>32</v>
      </c>
      <c r="C24" s="27">
        <f t="shared" si="1"/>
        <v>317</v>
      </c>
      <c r="D24" s="27">
        <v>2.82</v>
      </c>
      <c r="E24" s="27"/>
      <c r="F24" s="27"/>
      <c r="G24" s="27"/>
      <c r="H24" s="35">
        <v>35.4</v>
      </c>
      <c r="I24" s="35">
        <v>21.2</v>
      </c>
      <c r="J24" s="28">
        <v>27.6</v>
      </c>
      <c r="K24" s="29">
        <v>55</v>
      </c>
      <c r="L24" s="29" t="e">
        <f t="shared" si="4"/>
        <v>#VALUE!</v>
      </c>
      <c r="M24" s="37">
        <f t="shared" si="2"/>
        <v>1.3018867924528303</v>
      </c>
      <c r="N24" s="39">
        <v>60</v>
      </c>
      <c r="O24" s="2"/>
      <c r="P24" s="15"/>
      <c r="Q24" s="52"/>
      <c r="R24" s="87"/>
      <c r="S24" s="87"/>
      <c r="T24" s="87" t="s">
        <v>80</v>
      </c>
      <c r="U24" s="73" t="s">
        <v>82</v>
      </c>
      <c r="V24" s="73" t="s">
        <v>79</v>
      </c>
      <c r="W24" s="15"/>
      <c r="X24" s="15"/>
    </row>
    <row r="25" spans="2:24" ht="18" customHeight="1" thickBot="1">
      <c r="B25" s="26" t="s">
        <v>33</v>
      </c>
      <c r="C25" s="27">
        <f t="shared" si="1"/>
        <v>318</v>
      </c>
      <c r="D25" s="27">
        <v>1.89</v>
      </c>
      <c r="E25" s="27">
        <f>22.97-15.61</f>
        <v>7.359999999999999</v>
      </c>
      <c r="F25" s="27">
        <v>11.2</v>
      </c>
      <c r="G25" s="27">
        <f>F25*200</f>
        <v>2240</v>
      </c>
      <c r="H25" s="35">
        <v>36.6</v>
      </c>
      <c r="I25" s="35">
        <v>12.8</v>
      </c>
      <c r="J25" s="28">
        <v>23.6</v>
      </c>
      <c r="K25" s="29">
        <v>50</v>
      </c>
      <c r="L25" s="29" t="e">
        <f t="shared" si="4"/>
        <v>#VALUE!</v>
      </c>
      <c r="M25" s="37">
        <f t="shared" si="2"/>
        <v>1.84375</v>
      </c>
      <c r="N25" s="39">
        <v>60</v>
      </c>
      <c r="O25" s="2"/>
      <c r="P25" s="15"/>
      <c r="Q25" s="57" t="s">
        <v>53</v>
      </c>
      <c r="R25" s="88" t="s">
        <v>74</v>
      </c>
      <c r="S25" s="88" t="s">
        <v>74</v>
      </c>
      <c r="T25" s="88" t="s">
        <v>74</v>
      </c>
      <c r="U25" s="88" t="s">
        <v>74</v>
      </c>
      <c r="V25" s="88" t="s">
        <v>91</v>
      </c>
      <c r="W25" s="15"/>
      <c r="X25" s="15"/>
    </row>
    <row r="26" spans="2:24" ht="18" customHeight="1">
      <c r="B26" s="26" t="s">
        <v>34</v>
      </c>
      <c r="C26" s="27">
        <f t="shared" si="1"/>
        <v>319</v>
      </c>
      <c r="D26" s="27">
        <v>1.49</v>
      </c>
      <c r="E26" s="27">
        <f>15.81-8.34</f>
        <v>7.470000000000001</v>
      </c>
      <c r="F26" s="27">
        <v>7.1</v>
      </c>
      <c r="G26" s="27">
        <f>F26*200</f>
        <v>1420</v>
      </c>
      <c r="H26" s="35">
        <v>188.9</v>
      </c>
      <c r="I26" s="35">
        <v>27</v>
      </c>
      <c r="J26" s="28">
        <v>36.1</v>
      </c>
      <c r="K26" s="29">
        <v>55</v>
      </c>
      <c r="L26" s="29" t="e">
        <f t="shared" si="4"/>
        <v>#VALUE!</v>
      </c>
      <c r="M26" s="37">
        <f t="shared" si="2"/>
        <v>1.337037037037037</v>
      </c>
      <c r="N26" s="39">
        <v>60</v>
      </c>
      <c r="O26" s="2"/>
      <c r="P26" s="15"/>
      <c r="Q26" s="41" t="s">
        <v>54</v>
      </c>
      <c r="R26" s="42">
        <v>2.5</v>
      </c>
      <c r="S26" s="42">
        <f>+(R26+V8)</f>
        <v>83.8</v>
      </c>
      <c r="T26" s="42">
        <v>83.2</v>
      </c>
      <c r="U26" s="42">
        <f>+(S26-T26)</f>
        <v>0.5999999999999943</v>
      </c>
      <c r="V26" s="82">
        <v>26</v>
      </c>
      <c r="W26" s="15"/>
      <c r="X26" s="15"/>
    </row>
    <row r="27" spans="2:24" ht="18" customHeight="1">
      <c r="B27" s="26" t="s">
        <v>36</v>
      </c>
      <c r="C27" s="27">
        <f t="shared" si="1"/>
        <v>320</v>
      </c>
      <c r="D27" s="27">
        <v>1.93</v>
      </c>
      <c r="E27" s="27">
        <f>19.02-8.34</f>
        <v>10.68</v>
      </c>
      <c r="F27" s="27">
        <v>11</v>
      </c>
      <c r="G27" s="27">
        <f>F27*200</f>
        <v>2200</v>
      </c>
      <c r="H27" s="35">
        <v>58</v>
      </c>
      <c r="I27" s="35">
        <v>15.2</v>
      </c>
      <c r="J27" s="28">
        <v>32.1</v>
      </c>
      <c r="K27" s="29">
        <v>55</v>
      </c>
      <c r="L27" s="29" t="e">
        <f t="shared" si="4"/>
        <v>#VALUE!</v>
      </c>
      <c r="M27" s="37">
        <f t="shared" si="2"/>
        <v>2.111842105263158</v>
      </c>
      <c r="N27" s="39">
        <v>60</v>
      </c>
      <c r="O27" s="2"/>
      <c r="P27" s="15"/>
      <c r="Q27" s="43" t="s">
        <v>55</v>
      </c>
      <c r="R27" s="43">
        <v>1.95</v>
      </c>
      <c r="S27" s="43">
        <f>+(R27+V9)</f>
        <v>76.95</v>
      </c>
      <c r="T27" s="43">
        <v>76.5</v>
      </c>
      <c r="U27" s="43">
        <f aca="true" t="shared" si="5" ref="U27:U35">+(S27-T27)</f>
        <v>0.45000000000000284</v>
      </c>
      <c r="V27" s="83">
        <v>17.5</v>
      </c>
      <c r="W27" s="15"/>
      <c r="X27" s="15"/>
    </row>
    <row r="28" spans="2:24" ht="18" customHeight="1">
      <c r="B28" s="26" t="s">
        <v>35</v>
      </c>
      <c r="C28" s="27">
        <f t="shared" si="1"/>
        <v>321</v>
      </c>
      <c r="D28" s="27">
        <v>1.89</v>
      </c>
      <c r="E28" s="27"/>
      <c r="F28" s="27"/>
      <c r="G28" s="27"/>
      <c r="H28" s="35">
        <v>24.9</v>
      </c>
      <c r="I28" s="35">
        <v>11.8</v>
      </c>
      <c r="J28" s="28">
        <v>27.1</v>
      </c>
      <c r="K28" s="29">
        <v>50</v>
      </c>
      <c r="L28" s="29" t="e">
        <f t="shared" si="4"/>
        <v>#VALUE!</v>
      </c>
      <c r="M28" s="37">
        <f t="shared" si="2"/>
        <v>2.2966101694915255</v>
      </c>
      <c r="N28" s="39">
        <v>60</v>
      </c>
      <c r="O28" s="2"/>
      <c r="P28" s="15"/>
      <c r="Q28" s="43" t="s">
        <v>56</v>
      </c>
      <c r="R28" s="43">
        <v>2.08</v>
      </c>
      <c r="S28" s="43">
        <f aca="true" t="shared" si="6" ref="S28:S35">+(R28+V10)</f>
        <v>60.879999999999995</v>
      </c>
      <c r="T28" s="43">
        <v>60.3</v>
      </c>
      <c r="U28" s="43">
        <f t="shared" si="5"/>
        <v>0.5799999999999983</v>
      </c>
      <c r="V28" s="83">
        <v>25</v>
      </c>
      <c r="W28" s="15"/>
      <c r="X28" s="15"/>
    </row>
    <row r="29" spans="2:24" ht="18" customHeight="1">
      <c r="B29" s="26" t="s">
        <v>37</v>
      </c>
      <c r="C29" s="27">
        <f t="shared" si="1"/>
        <v>322</v>
      </c>
      <c r="D29" s="27">
        <v>1.57</v>
      </c>
      <c r="E29" s="27">
        <f>11.45-5.84</f>
        <v>5.609999999999999</v>
      </c>
      <c r="F29" s="27">
        <v>7.8</v>
      </c>
      <c r="G29" s="27">
        <f>F29*200</f>
        <v>1560</v>
      </c>
      <c r="H29" s="35">
        <v>31.92</v>
      </c>
      <c r="I29" s="35">
        <v>19.1</v>
      </c>
      <c r="J29" s="28">
        <v>27.46</v>
      </c>
      <c r="K29" s="29">
        <v>55</v>
      </c>
      <c r="L29" s="29" t="e">
        <f t="shared" si="4"/>
        <v>#VALUE!</v>
      </c>
      <c r="M29" s="37">
        <f t="shared" si="2"/>
        <v>1.437696335078534</v>
      </c>
      <c r="N29" s="39">
        <v>60</v>
      </c>
      <c r="O29" s="2"/>
      <c r="P29" s="15"/>
      <c r="Q29" s="43" t="s">
        <v>57</v>
      </c>
      <c r="R29" s="74">
        <v>2.96</v>
      </c>
      <c r="S29" s="43">
        <f t="shared" si="6"/>
        <v>58.46</v>
      </c>
      <c r="T29" s="43">
        <v>57.5</v>
      </c>
      <c r="U29" s="43">
        <f t="shared" si="5"/>
        <v>0.9600000000000009</v>
      </c>
      <c r="V29" s="84">
        <v>59.18</v>
      </c>
      <c r="W29" s="15"/>
      <c r="X29" s="15"/>
    </row>
    <row r="30" spans="2:24" ht="18" customHeight="1">
      <c r="B30" s="26" t="s">
        <v>38</v>
      </c>
      <c r="C30" s="27">
        <f t="shared" si="1"/>
        <v>323</v>
      </c>
      <c r="D30" s="27">
        <v>0.41</v>
      </c>
      <c r="E30" s="27">
        <f>8.33-5.84</f>
        <v>2.49</v>
      </c>
      <c r="F30" s="27">
        <v>5.1</v>
      </c>
      <c r="G30" s="27">
        <f>F30*200</f>
        <v>1019.9999999999999</v>
      </c>
      <c r="H30" s="35">
        <v>121.98</v>
      </c>
      <c r="I30" s="35">
        <v>19.8</v>
      </c>
      <c r="J30" s="28">
        <v>27.86</v>
      </c>
      <c r="K30" s="29">
        <v>40</v>
      </c>
      <c r="L30" s="29" t="e">
        <f t="shared" si="4"/>
        <v>#VALUE!</v>
      </c>
      <c r="M30" s="37">
        <f t="shared" si="2"/>
        <v>1.407070707070707</v>
      </c>
      <c r="N30" s="39">
        <v>60</v>
      </c>
      <c r="O30" s="2"/>
      <c r="P30" s="15"/>
      <c r="Q30" s="43" t="s">
        <v>58</v>
      </c>
      <c r="R30" s="74">
        <v>3.47</v>
      </c>
      <c r="S30" s="43">
        <f t="shared" si="6"/>
        <v>51.07</v>
      </c>
      <c r="T30" s="43">
        <v>49.5</v>
      </c>
      <c r="U30" s="43">
        <f t="shared" si="5"/>
        <v>1.5700000000000003</v>
      </c>
      <c r="V30" s="84">
        <v>65.8</v>
      </c>
      <c r="W30" s="15"/>
      <c r="X30" s="15"/>
    </row>
    <row r="31" spans="2:22" ht="18" customHeight="1">
      <c r="B31" s="26" t="s">
        <v>39</v>
      </c>
      <c r="C31" s="27">
        <f t="shared" si="1"/>
        <v>324</v>
      </c>
      <c r="D31" s="27">
        <v>0.83</v>
      </c>
      <c r="E31" s="27">
        <f>17.83-5.84</f>
        <v>11.989999999999998</v>
      </c>
      <c r="F31" s="27">
        <v>6.9</v>
      </c>
      <c r="G31" s="27">
        <f>F31*200</f>
        <v>1380</v>
      </c>
      <c r="H31" s="35">
        <v>67.8</v>
      </c>
      <c r="I31" s="35">
        <v>16.7</v>
      </c>
      <c r="J31" s="28">
        <v>30.46</v>
      </c>
      <c r="K31" s="29">
        <v>40</v>
      </c>
      <c r="L31" s="29" t="e">
        <f t="shared" si="4"/>
        <v>#VALUE!</v>
      </c>
      <c r="M31" s="37">
        <f t="shared" si="2"/>
        <v>1.8239520958083835</v>
      </c>
      <c r="N31" s="39">
        <v>60</v>
      </c>
      <c r="O31" s="2"/>
      <c r="Q31" s="43" t="s">
        <v>59</v>
      </c>
      <c r="R31" s="74">
        <v>2.15</v>
      </c>
      <c r="S31" s="43">
        <f t="shared" si="6"/>
        <v>48.75</v>
      </c>
      <c r="T31" s="43">
        <v>48.5</v>
      </c>
      <c r="U31" s="43">
        <f t="shared" si="5"/>
        <v>0.25</v>
      </c>
      <c r="V31" s="84">
        <v>77.9</v>
      </c>
    </row>
    <row r="32" spans="2:22" ht="18" customHeight="1">
      <c r="B32" s="26" t="s">
        <v>40</v>
      </c>
      <c r="C32" s="27">
        <f t="shared" si="1"/>
        <v>325</v>
      </c>
      <c r="D32" s="27">
        <v>6.35</v>
      </c>
      <c r="E32" s="27">
        <f>20.15-5.36</f>
        <v>14.79</v>
      </c>
      <c r="F32" s="27">
        <v>23</v>
      </c>
      <c r="G32" s="27">
        <f>F32*200</f>
        <v>4600</v>
      </c>
      <c r="H32" s="35">
        <v>28.7</v>
      </c>
      <c r="I32" s="35">
        <v>13.8</v>
      </c>
      <c r="J32" s="28">
        <v>24.23</v>
      </c>
      <c r="K32" s="29"/>
      <c r="L32" s="29"/>
      <c r="M32" s="37">
        <f t="shared" si="2"/>
        <v>1.7557971014492753</v>
      </c>
      <c r="N32" s="39">
        <v>60</v>
      </c>
      <c r="O32" s="2"/>
      <c r="Q32" s="43" t="s">
        <v>60</v>
      </c>
      <c r="R32" s="74">
        <v>3.84</v>
      </c>
      <c r="S32" s="43">
        <f t="shared" si="6"/>
        <v>36.540000000000006</v>
      </c>
      <c r="T32" s="43">
        <v>35</v>
      </c>
      <c r="U32" s="43">
        <f t="shared" si="5"/>
        <v>1.5400000000000063</v>
      </c>
      <c r="V32" s="84">
        <v>92.75</v>
      </c>
    </row>
    <row r="33" spans="2:22" ht="18" customHeight="1">
      <c r="B33" s="26" t="s">
        <v>41</v>
      </c>
      <c r="C33" s="27">
        <f t="shared" si="1"/>
        <v>326</v>
      </c>
      <c r="D33" s="27">
        <v>0.71</v>
      </c>
      <c r="E33" s="27">
        <f>8.76-5.73</f>
        <v>3.0299999999999994</v>
      </c>
      <c r="F33" s="27">
        <v>4.4</v>
      </c>
      <c r="G33" s="27">
        <f>F33*200</f>
        <v>880.0000000000001</v>
      </c>
      <c r="H33" s="35">
        <v>118.4</v>
      </c>
      <c r="I33" s="35">
        <v>17.2</v>
      </c>
      <c r="J33" s="28">
        <v>36.83</v>
      </c>
      <c r="K33" s="29">
        <v>40</v>
      </c>
      <c r="L33" s="29" t="e">
        <f>#VALUE!*K33/100</f>
        <v>#VALUE!</v>
      </c>
      <c r="M33" s="37">
        <f t="shared" si="2"/>
        <v>2.141279069767442</v>
      </c>
      <c r="N33" s="39">
        <v>60</v>
      </c>
      <c r="O33" s="2"/>
      <c r="Q33" s="43" t="s">
        <v>61</v>
      </c>
      <c r="R33" s="74">
        <v>3.57</v>
      </c>
      <c r="S33" s="43">
        <f t="shared" si="6"/>
        <v>33.57</v>
      </c>
      <c r="T33" s="43">
        <v>32.5</v>
      </c>
      <c r="U33" s="43">
        <f t="shared" si="5"/>
        <v>1.0700000000000003</v>
      </c>
      <c r="V33" s="84">
        <v>94.15</v>
      </c>
    </row>
    <row r="34" spans="2:22" ht="18" customHeight="1">
      <c r="B34" s="26" t="s">
        <v>42</v>
      </c>
      <c r="C34" s="27">
        <f t="shared" si="1"/>
        <v>327</v>
      </c>
      <c r="D34" s="27">
        <v>2.51</v>
      </c>
      <c r="E34" s="27"/>
      <c r="F34" s="27"/>
      <c r="G34" s="29"/>
      <c r="H34" s="35">
        <v>64.8</v>
      </c>
      <c r="I34" s="35">
        <v>19.4</v>
      </c>
      <c r="J34" s="28">
        <v>29.15</v>
      </c>
      <c r="K34" s="29">
        <v>50</v>
      </c>
      <c r="L34" s="29" t="e">
        <f>#VALUE!*K34/100</f>
        <v>#VALUE!</v>
      </c>
      <c r="M34" s="37">
        <f t="shared" si="2"/>
        <v>1.5025773195876289</v>
      </c>
      <c r="N34" s="39">
        <v>60</v>
      </c>
      <c r="O34" s="2"/>
      <c r="Q34" s="43" t="s">
        <v>62</v>
      </c>
      <c r="R34" s="74">
        <v>3.68</v>
      </c>
      <c r="S34" s="43">
        <f t="shared" si="6"/>
        <v>23.68</v>
      </c>
      <c r="T34" s="43">
        <v>23</v>
      </c>
      <c r="U34" s="43">
        <f t="shared" si="5"/>
        <v>0.6799999999999997</v>
      </c>
      <c r="V34" s="84">
        <v>100.8</v>
      </c>
    </row>
    <row r="35" spans="2:22" ht="18" customHeight="1" thickBot="1">
      <c r="B35" s="26" t="s">
        <v>43</v>
      </c>
      <c r="C35" s="27">
        <f t="shared" si="1"/>
        <v>328</v>
      </c>
      <c r="D35" s="27">
        <v>0.97</v>
      </c>
      <c r="E35" s="27">
        <v>0.34</v>
      </c>
      <c r="F35" s="27">
        <v>2.5</v>
      </c>
      <c r="G35" s="27">
        <f>F35*200</f>
        <v>500</v>
      </c>
      <c r="H35" s="35">
        <v>39.7</v>
      </c>
      <c r="I35" s="35">
        <v>14.8</v>
      </c>
      <c r="J35" s="28">
        <v>21.75</v>
      </c>
      <c r="K35" s="29">
        <v>40</v>
      </c>
      <c r="L35" s="29" t="e">
        <f>#VALUE!*K35/100</f>
        <v>#VALUE!</v>
      </c>
      <c r="M35" s="37">
        <f t="shared" si="2"/>
        <v>1.4695945945945945</v>
      </c>
      <c r="N35" s="39">
        <v>60</v>
      </c>
      <c r="O35" s="2"/>
      <c r="Q35" s="44" t="s">
        <v>63</v>
      </c>
      <c r="R35" s="75">
        <v>3.74</v>
      </c>
      <c r="S35" s="44">
        <f t="shared" si="6"/>
        <v>17.490000000000002</v>
      </c>
      <c r="T35" s="44">
        <v>16.25</v>
      </c>
      <c r="U35" s="44">
        <f t="shared" si="5"/>
        <v>1.240000000000002</v>
      </c>
      <c r="V35" s="85">
        <v>108.9</v>
      </c>
    </row>
    <row r="36" spans="2:15" ht="18" customHeight="1">
      <c r="B36" s="26" t="s">
        <v>44</v>
      </c>
      <c r="C36" s="27">
        <f t="shared" si="1"/>
        <v>329</v>
      </c>
      <c r="D36" s="27">
        <v>3.58</v>
      </c>
      <c r="E36" s="27"/>
      <c r="F36" s="27"/>
      <c r="G36" s="29"/>
      <c r="H36" s="35">
        <v>81.1</v>
      </c>
      <c r="I36" s="35">
        <v>20.9</v>
      </c>
      <c r="J36" s="28">
        <v>30</v>
      </c>
      <c r="K36" s="29"/>
      <c r="L36" s="29"/>
      <c r="M36" s="37">
        <f t="shared" si="2"/>
        <v>1.4354066985645935</v>
      </c>
      <c r="N36" s="39">
        <v>65</v>
      </c>
      <c r="O36" s="2"/>
    </row>
    <row r="37" spans="2:15" ht="18" customHeight="1" thickBot="1">
      <c r="B37" s="30" t="s">
        <v>45</v>
      </c>
      <c r="C37" s="31">
        <f t="shared" si="1"/>
        <v>330</v>
      </c>
      <c r="D37" s="31">
        <v>0.061</v>
      </c>
      <c r="E37" s="31">
        <f>4.34-4.17</f>
        <v>0.16999999999999993</v>
      </c>
      <c r="F37" s="31">
        <v>2</v>
      </c>
      <c r="G37" s="31">
        <f>F37*200</f>
        <v>400</v>
      </c>
      <c r="H37" s="36">
        <v>87.7</v>
      </c>
      <c r="I37" s="36">
        <v>18.9</v>
      </c>
      <c r="J37" s="32">
        <v>27.8</v>
      </c>
      <c r="K37" s="33">
        <v>40</v>
      </c>
      <c r="L37" s="33" t="e">
        <f>#VALUE!*K37/100</f>
        <v>#VALUE!</v>
      </c>
      <c r="M37" s="38">
        <f t="shared" si="2"/>
        <v>1.4708994708994712</v>
      </c>
      <c r="N37" s="39">
        <v>60</v>
      </c>
      <c r="O37" s="2"/>
    </row>
    <row r="38" spans="2:21" ht="18" customHeight="1" thickTop="1">
      <c r="B38" s="8"/>
      <c r="C38" s="9"/>
      <c r="D38" s="10" t="e">
        <f>SUM(#VALUE!)</f>
        <v>#VALUE!</v>
      </c>
      <c r="E38" s="11" t="s">
        <v>11</v>
      </c>
      <c r="F38" s="10"/>
      <c r="G38" s="10"/>
      <c r="H38" s="8"/>
      <c r="I38" s="10"/>
      <c r="J38" s="10"/>
      <c r="K38" s="10"/>
      <c r="L38" s="10"/>
      <c r="M38" s="12"/>
      <c r="N38" s="10"/>
      <c r="T38" s="76" t="s">
        <v>89</v>
      </c>
      <c r="U38" s="77" t="s">
        <v>83</v>
      </c>
    </row>
    <row r="39" spans="2:21" ht="18" customHeight="1">
      <c r="B39" s="13"/>
      <c r="C39" s="14" t="s">
        <v>12</v>
      </c>
      <c r="D39" s="7"/>
      <c r="E39" s="7"/>
      <c r="F39" s="7"/>
      <c r="G39" s="7"/>
      <c r="H39" s="34">
        <f>SUM(H8:H37)</f>
        <v>2170.38</v>
      </c>
      <c r="I39" s="14" t="s">
        <v>65</v>
      </c>
      <c r="J39" s="7"/>
      <c r="K39" s="7"/>
      <c r="L39" s="7"/>
      <c r="M39" s="7" t="s">
        <v>93</v>
      </c>
      <c r="N39" s="7"/>
      <c r="T39" s="78" t="s">
        <v>90</v>
      </c>
      <c r="U39" s="79" t="s">
        <v>84</v>
      </c>
    </row>
    <row r="40" spans="3:21" ht="18" customHeight="1" thickBot="1">
      <c r="C40" s="1"/>
      <c r="T40" s="80" t="s">
        <v>85</v>
      </c>
      <c r="U40" s="81" t="s">
        <v>86</v>
      </c>
    </row>
    <row r="41" ht="18" customHeight="1">
      <c r="C41" s="1"/>
    </row>
    <row r="42" spans="1:13" ht="18" customHeight="1">
      <c r="A42" s="15"/>
      <c r="B42" s="16"/>
      <c r="C42" s="17"/>
      <c r="D42" s="17"/>
      <c r="E42" s="17"/>
      <c r="F42" s="17"/>
      <c r="G42" s="17"/>
      <c r="H42" s="17"/>
      <c r="I42" s="17"/>
      <c r="J42" s="15"/>
      <c r="K42" s="15"/>
      <c r="L42" s="15"/>
      <c r="M42" s="15"/>
    </row>
    <row r="43" spans="1:13" ht="18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8" customHeight="1">
      <c r="A44" s="15"/>
      <c r="B44" s="18"/>
      <c r="C44" s="19"/>
      <c r="D44" s="19"/>
      <c r="E44" s="19"/>
      <c r="F44" s="19"/>
      <c r="G44" s="19"/>
      <c r="H44" s="18"/>
      <c r="I44" s="18"/>
      <c r="J44" s="18"/>
      <c r="K44" s="20"/>
      <c r="L44" s="15"/>
      <c r="M44" s="15"/>
    </row>
    <row r="45" spans="1:13" ht="18" customHeight="1">
      <c r="A45" s="15"/>
      <c r="B45" s="3"/>
      <c r="C45" s="3"/>
      <c r="D45" s="15"/>
      <c r="E45" s="15"/>
      <c r="F45" s="15"/>
      <c r="G45" s="15"/>
      <c r="H45" s="3"/>
      <c r="I45" s="3"/>
      <c r="J45" s="3"/>
      <c r="K45" s="20"/>
      <c r="L45" s="15"/>
      <c r="M45" s="15"/>
    </row>
    <row r="46" spans="1:13" ht="18" customHeight="1">
      <c r="A46" s="15"/>
      <c r="B46" s="3"/>
      <c r="C46" s="3"/>
      <c r="D46" s="19"/>
      <c r="E46" s="15"/>
      <c r="F46" s="15"/>
      <c r="G46" s="15"/>
      <c r="H46" s="3"/>
      <c r="I46" s="3"/>
      <c r="J46" s="3"/>
      <c r="K46" s="20"/>
      <c r="L46" s="15"/>
      <c r="M46" s="15"/>
    </row>
    <row r="47" spans="1:13" ht="15">
      <c r="A47" s="15"/>
      <c r="B47" s="18"/>
      <c r="C47" s="18"/>
      <c r="D47" s="19"/>
      <c r="E47" s="19"/>
      <c r="F47" s="19"/>
      <c r="G47" s="19"/>
      <c r="H47" s="18"/>
      <c r="I47" s="18"/>
      <c r="J47" s="18"/>
      <c r="K47" s="20"/>
      <c r="L47" s="15"/>
      <c r="M47" s="15"/>
    </row>
    <row r="48" spans="1:13" ht="15">
      <c r="A48" s="15"/>
      <c r="B48" s="18"/>
      <c r="C48" s="18"/>
      <c r="D48" s="15"/>
      <c r="E48" s="15"/>
      <c r="F48" s="15"/>
      <c r="G48" s="15"/>
      <c r="H48" s="18"/>
      <c r="I48" s="18"/>
      <c r="J48" s="18"/>
      <c r="K48" s="20"/>
      <c r="L48" s="15"/>
      <c r="M48" s="15"/>
    </row>
    <row r="49" spans="1:13" ht="15">
      <c r="A49" s="15"/>
      <c r="B49" s="18"/>
      <c r="C49" s="18"/>
      <c r="D49" s="15"/>
      <c r="E49" s="15"/>
      <c r="F49" s="15"/>
      <c r="G49" s="15"/>
      <c r="H49" s="18"/>
      <c r="I49" s="18"/>
      <c r="J49" s="18"/>
      <c r="K49" s="20"/>
      <c r="L49" s="15"/>
      <c r="M49" s="15"/>
    </row>
    <row r="50" spans="1:13" ht="15">
      <c r="A50" s="15"/>
      <c r="B50" s="18"/>
      <c r="C50" s="18"/>
      <c r="D50" s="15"/>
      <c r="E50" s="15"/>
      <c r="F50" s="15"/>
      <c r="G50" s="15"/>
      <c r="H50" s="18"/>
      <c r="I50" s="18"/>
      <c r="J50" s="18"/>
      <c r="K50" s="20"/>
      <c r="L50" s="15"/>
      <c r="M50" s="15"/>
    </row>
    <row r="51" spans="1:13" ht="15">
      <c r="A51" s="15"/>
      <c r="B51" s="18"/>
      <c r="C51" s="18"/>
      <c r="D51" s="15"/>
      <c r="E51" s="15"/>
      <c r="F51" s="15"/>
      <c r="G51" s="15"/>
      <c r="H51" s="18"/>
      <c r="I51" s="18"/>
      <c r="J51" s="18"/>
      <c r="K51" s="20"/>
      <c r="L51" s="15"/>
      <c r="M51" s="15"/>
    </row>
    <row r="52" spans="1:13" ht="15">
      <c r="A52" s="15"/>
      <c r="B52" s="18"/>
      <c r="C52" s="18"/>
      <c r="D52" s="15"/>
      <c r="E52" s="15"/>
      <c r="F52" s="15"/>
      <c r="G52" s="15"/>
      <c r="H52" s="18"/>
      <c r="I52" s="18"/>
      <c r="J52" s="18"/>
      <c r="K52" s="20"/>
      <c r="L52" s="15"/>
      <c r="M52" s="15"/>
    </row>
    <row r="53" spans="1:13" ht="15">
      <c r="A53" s="15"/>
      <c r="B53" s="18"/>
      <c r="C53" s="18"/>
      <c r="D53" s="19"/>
      <c r="E53" s="15"/>
      <c r="F53" s="15"/>
      <c r="G53" s="15"/>
      <c r="H53" s="18"/>
      <c r="I53" s="18"/>
      <c r="J53" s="18"/>
      <c r="K53" s="20"/>
      <c r="L53" s="15"/>
      <c r="M53" s="15"/>
    </row>
    <row r="54" spans="1:13" ht="15">
      <c r="A54" s="15"/>
      <c r="B54" s="19"/>
      <c r="C54" s="19"/>
      <c r="D54" s="19"/>
      <c r="E54" s="19"/>
      <c r="F54" s="19"/>
      <c r="G54" s="19"/>
      <c r="H54" s="19"/>
      <c r="I54" s="19"/>
      <c r="J54" s="19"/>
      <c r="K54" s="15"/>
      <c r="L54" s="15"/>
      <c r="M54" s="15"/>
    </row>
    <row r="55" spans="1:13" ht="15">
      <c r="A55" s="15"/>
      <c r="B55" s="15"/>
      <c r="C55" s="21"/>
      <c r="D55" s="15"/>
      <c r="E55" s="15"/>
      <c r="F55" s="15"/>
      <c r="G55" s="15"/>
      <c r="H55" s="22"/>
      <c r="I55" s="21"/>
      <c r="J55" s="15"/>
      <c r="K55" s="15"/>
      <c r="L55" s="15"/>
      <c r="M55" s="15"/>
    </row>
    <row r="56" spans="1:13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5">
      <c r="A57" s="15"/>
      <c r="B57" s="15"/>
      <c r="C57" s="21"/>
      <c r="D57" s="15"/>
      <c r="E57" s="15"/>
      <c r="F57" s="15"/>
      <c r="G57" s="15"/>
      <c r="H57" s="22"/>
      <c r="I57" s="21"/>
      <c r="J57" s="15"/>
      <c r="K57" s="15"/>
      <c r="L57" s="15"/>
      <c r="M57" s="15"/>
    </row>
    <row r="58" spans="1:13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</sheetData>
  <mergeCells count="5">
    <mergeCell ref="Q20:V20"/>
    <mergeCell ref="Q21:V21"/>
    <mergeCell ref="V5:X5"/>
    <mergeCell ref="Y5:Z5"/>
    <mergeCell ref="T5:U5"/>
  </mergeCells>
  <printOptions horizontalCentered="1"/>
  <pageMargins left="0.7874015748031497" right="0.5905511811023623" top="2.1653543307086616" bottom="0.7874015748031497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piky bianchi</dc:creator>
  <cp:keywords/>
  <dc:description/>
  <cp:lastModifiedBy>Carlos Martinez</cp:lastModifiedBy>
  <cp:lastPrinted>2002-06-11T13:21:17Z</cp:lastPrinted>
  <dcterms:created xsi:type="dcterms:W3CDTF">2001-12-13T13:57:52Z</dcterms:created>
  <dcterms:modified xsi:type="dcterms:W3CDTF">2002-01-09T14:45:22Z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